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illg\Documents\"/>
    </mc:Choice>
  </mc:AlternateContent>
  <xr:revisionPtr revIDLastSave="0" documentId="8_{6CAFD7B7-E1E9-4F89-A292-DB3765C59CE0}" xr6:coauthVersionLast="47" xr6:coauthVersionMax="47" xr10:uidLastSave="{00000000-0000-0000-0000-000000000000}"/>
  <bookViews>
    <workbookView xWindow="-108" yWindow="-108" windowWidth="23256" windowHeight="12456" activeTab="1" xr2:uid="{E123F31D-9B21-4730-A1F1-BEB2E539AC6F}"/>
  </bookViews>
  <sheets>
    <sheet name="ACH50 Calc - Eng units" sheetId="4" r:id="rId1"/>
    <sheet name="Enclosure Area - Eng units" sheetId="3" r:id="rId2"/>
    <sheet name="Understanding Sizing Results" sheetId="5" r:id="rId3"/>
  </sheets>
  <definedNames>
    <definedName name="_xlnm.Print_Area" localSheetId="0">'ACH50 Calc - Eng units'!$B$2:$I$22</definedName>
    <definedName name="_xlnm.Print_Area" localSheetId="2">'Understanding Sizing Results'!$B$2:$B$40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3" l="1"/>
  <c r="C32" i="4"/>
  <c r="G4" i="3"/>
  <c r="Y10" i="5"/>
  <c r="Z8" i="5"/>
  <c r="Z4" i="5"/>
  <c r="G4" i="4"/>
  <c r="D13" i="4"/>
  <c r="E13" i="4" s="1"/>
  <c r="C30" i="4"/>
  <c r="D20" i="4" l="1"/>
  <c r="G21" i="4"/>
  <c r="H21" i="4" s="1"/>
  <c r="I21" i="4" s="1"/>
  <c r="G18" i="4"/>
  <c r="H18" i="4" s="1"/>
  <c r="I18" i="4" s="1"/>
  <c r="D13" i="3"/>
  <c r="G18" i="3" l="1"/>
  <c r="H18" i="3" s="1"/>
  <c r="I18" i="3" s="1"/>
  <c r="E13" i="3"/>
  <c r="K18" i="3" s="1"/>
  <c r="L18" i="3" s="1"/>
  <c r="M18" i="3" s="1"/>
</calcChain>
</file>

<file path=xl/sharedStrings.xml><?xml version="1.0" encoding="utf-8"?>
<sst xmlns="http://schemas.openxmlformats.org/spreadsheetml/2006/main" count="97" uniqueCount="64">
  <si>
    <t>Make</t>
  </si>
  <si>
    <t>Model</t>
  </si>
  <si>
    <t>Model 3</t>
  </si>
  <si>
    <t>Free Air</t>
  </si>
  <si>
    <t>50 Pa</t>
  </si>
  <si>
    <t>75 Pa</t>
  </si>
  <si>
    <t>Max Envelope Leak Rate</t>
  </si>
  <si>
    <t>Leak rate w/20% extra</t>
  </si>
  <si>
    <r>
      <t>ft</t>
    </r>
    <r>
      <rPr>
        <vertAlign val="superscript"/>
        <sz val="10"/>
        <color theme="1"/>
        <rFont val="Calibri"/>
        <family val="2"/>
        <scheme val="minor"/>
      </rPr>
      <t>2</t>
    </r>
  </si>
  <si>
    <t>Fan Peak Output (CFM)</t>
  </si>
  <si>
    <t>Expected Air Permeability</t>
  </si>
  <si>
    <t>Minneapolis (TEC)</t>
  </si>
  <si>
    <t>Blower Door Fans</t>
  </si>
  <si>
    <t>Ceiling</t>
  </si>
  <si>
    <t>Floor</t>
  </si>
  <si>
    <t>(2) Long Walls</t>
  </si>
  <si>
    <t>(2) Short Walls</t>
  </si>
  <si>
    <t>L (ft)</t>
  </si>
  <si>
    <t>W (ft)</t>
  </si>
  <si>
    <t>H (ft)</t>
  </si>
  <si>
    <t>Total Envelope Area</t>
  </si>
  <si>
    <r>
      <t>ft</t>
    </r>
    <r>
      <rPr>
        <vertAlign val="superscript"/>
        <sz val="11"/>
        <color theme="1"/>
        <rFont val="Calibri"/>
        <family val="2"/>
        <scheme val="minor"/>
      </rPr>
      <t>2</t>
    </r>
  </si>
  <si>
    <r>
      <t>ft</t>
    </r>
    <r>
      <rPr>
        <b/>
        <vertAlign val="superscript"/>
        <sz val="11"/>
        <color theme="1"/>
        <rFont val="Calibri"/>
        <family val="2"/>
        <scheme val="minor"/>
      </rPr>
      <t>2</t>
    </r>
  </si>
  <si>
    <t xml:space="preserve">Expected Air Permeability </t>
  </si>
  <si>
    <t>Conditioned Volume</t>
  </si>
  <si>
    <t>ACH 50</t>
  </si>
  <si>
    <t>CFM50</t>
  </si>
  <si>
    <t>ft</t>
  </si>
  <si>
    <t>Floor Sq. Footage</t>
  </si>
  <si>
    <t>Building Enclosure Height</t>
  </si>
  <si>
    <t>&lt;-----     This goes in cell C6</t>
  </si>
  <si>
    <r>
      <t>ft</t>
    </r>
    <r>
      <rPr>
        <b/>
        <vertAlign val="superscript"/>
        <sz val="10"/>
        <color theme="1"/>
        <rFont val="Calibri"/>
        <family val="2"/>
        <scheme val="minor"/>
      </rPr>
      <t>3</t>
    </r>
  </si>
  <si>
    <r>
      <t>CFM50/ft</t>
    </r>
    <r>
      <rPr>
        <vertAlign val="superscript"/>
        <sz val="10"/>
        <color theme="1"/>
        <rFont val="Calibri"/>
        <family val="2"/>
        <scheme val="minor"/>
      </rPr>
      <t>2</t>
    </r>
  </si>
  <si>
    <t>Option for Cell C6 - Assuming a simple Cube estimate of building volume</t>
  </si>
  <si>
    <t>Option for Cell C6 - Simple Math Assumption for Calculating Envelope Area</t>
  </si>
  <si>
    <t>Enter Blue Fields (B7 &amp; C7)</t>
  </si>
  <si>
    <t># of Gauges</t>
  </si>
  <si>
    <t>Results based on Fan Rating</t>
  </si>
  <si>
    <t># of Fans
(Calc)</t>
  </si>
  <si>
    <t># Fans
(Round-up)</t>
  </si>
  <si>
    <t>Results based on Fan Rating w/20% "Headroom"</t>
  </si>
  <si>
    <t>Envelope Area
(of Conditioned Space)</t>
  </si>
  <si>
    <t>Minneapolis Blower Door Sizing Calculation</t>
  </si>
  <si>
    <t>Fan Rating w/20% "Headroom"</t>
  </si>
  <si>
    <t>Date:</t>
  </si>
  <si>
    <t>Results (Fan Rating @ 50Pa)</t>
  </si>
  <si>
    <t>Q = k * (dp)^0.65</t>
  </si>
  <si>
    <t>Q (CFM)</t>
  </si>
  <si>
    <t>DP (Pa)</t>
  </si>
  <si>
    <t>Calculate Q</t>
  </si>
  <si>
    <t>Calculate DP</t>
  </si>
  <si>
    <t xml:space="preserve">If you were not able to depressurize the building by approximately 50 Pascals (with the “open fan” running at full speed) because the building is extremely leaky, use the following instructions: </t>
  </si>
  <si>
    <t>For DG-1000 and DG-700 Users No adjustments to the test procedure above are necessary other than to make sure the gauge was in the PR/ FL @50 mode during the one-point test.</t>
  </si>
  <si>
    <t xml:space="preserve">The CFM50 leakage estimate will automatically be displayed on Channel B. </t>
  </si>
  <si>
    <t xml:space="preserve">The leakage estimate shown on Channel B is determined by continuously adjusting the measured air flow from the blower door fan to a test pressure of 50 Pascals, </t>
  </si>
  <si>
    <t>This fan calculation is based on using the fans rated flow at 50Pa to determine if it can meet the pressure at the expected leak rate of the building.</t>
  </si>
  <si>
    <t>Understatnding # of fan calculation results</t>
  </si>
  <si>
    <t>If the fan cannot reach 50Pa, that may be acceptable, depending on the goal of the measurement.  It is still possible to get an estimate of the CFM50 even if the pressurization or depressurization achieved is less than 50Pa.</t>
  </si>
  <si>
    <t>using the real-time Channel A building pressure reading and estimating the CFM50 using an exponent of 0.65 for the flow equation.</t>
  </si>
  <si>
    <t>In practice, a building may have an exponent from 0.5 to 0.75.  Since we are extrapolating the CFM50 from a lower pressure using an estaimted exponent of 0.65, there is some additional error.  This is desribed below.</t>
  </si>
  <si>
    <t>Pa</t>
  </si>
  <si>
    <t>Pressure at expected air permeability using 1 fan</t>
  </si>
  <si>
    <t>Fan Calculator - Application Info using Volume</t>
  </si>
  <si>
    <t>Fan Calculator - Application Info using Envelope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</si>
</sst>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rgb="FF000000"/>
      <name val="Arial"/>
      <family val="2"/>
    </font>
    <font>
      <b/>
      <sz val="11"/>
      <color theme="4"/>
      <name val="Calibri"/>
      <family val="2"/>
      <scheme val="minor"/>
    </font>
    <font>
      <b/>
      <sz val="1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vertAlign val="superscript"/>
      <sz val="11"/>
      <color theme="1"/>
      <name val="Calibri"/>
      <family val="2"/>
      <scheme val="minor"/>
    </font>
    <font>
      <b/>
      <sz val="11"/>
      <color theme="4" tint="-0.249977111117893"/>
      <name val="Calibri"/>
      <family val="2"/>
      <scheme val="minor"/>
    </font>
    <font>
      <b/>
      <sz val="14"/>
      <color theme="4" tint="-0.249977111117893"/>
      <name val="Calibri"/>
      <family val="2"/>
      <scheme val="minor"/>
    </font>
    <font>
      <sz val="11"/>
      <name val="Calibri"/>
      <family val="2"/>
      <scheme val="minor"/>
    </font>
    <font>
      <b/>
      <vertAlign val="superscript"/>
      <sz val="11"/>
      <color theme="1"/>
      <name val="Calibri"/>
      <family val="2"/>
      <scheme val="minor"/>
    </font>
    <font>
      <b/>
      <sz val="11"/>
      <color theme="4" tint="-0.499984740745262"/>
      <name val="Calibri"/>
      <family val="2"/>
      <scheme val="minor"/>
    </font>
    <font>
      <sz val="11"/>
      <color theme="1"/>
      <name val="Calibri"/>
      <family val="2"/>
      <scheme val="minor"/>
    </font>
    <font>
      <b/>
      <vertAlign val="superscript"/>
      <sz val="10"/>
      <color theme="1"/>
      <name val="Calibri"/>
      <family val="2"/>
      <scheme val="minor"/>
    </font>
    <font>
      <b/>
      <sz val="14"/>
      <name val="Calibri"/>
      <family val="2"/>
      <scheme val="minor"/>
    </font>
    <font>
      <b/>
      <sz val="18"/>
      <color theme="1"/>
      <name val="Arial"/>
      <family val="2"/>
    </font>
    <font>
      <b/>
      <sz val="2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6" fillId="0" borderId="0" applyFont="0" applyFill="0" applyBorder="0" applyAlignment="0" applyProtection="0"/>
  </cellStyleXfs>
  <cellXfs count="73">
    <xf numFmtId="0" fontId="0" fillId="0" borderId="0" xfId="0"/>
    <xf numFmtId="0" fontId="4" fillId="0" borderId="0" xfId="0" applyFont="1"/>
    <xf numFmtId="0" fontId="6" fillId="0" borderId="0" xfId="0" applyFont="1"/>
    <xf numFmtId="0" fontId="5" fillId="0" borderId="0" xfId="0" applyFont="1"/>
    <xf numFmtId="0" fontId="0" fillId="0" borderId="0" xfId="0" applyAlignment="1">
      <alignment wrapText="1"/>
    </xf>
    <xf numFmtId="0" fontId="0" fillId="0" borderId="1" xfId="0" applyBorder="1" applyAlignment="1">
      <alignment horizontal="center"/>
    </xf>
    <xf numFmtId="0" fontId="1" fillId="2" borderId="1" xfId="0" applyFont="1" applyFill="1" applyBorder="1" applyAlignment="1">
      <alignment horizontal="center"/>
    </xf>
    <xf numFmtId="164" fontId="1" fillId="0" borderId="1" xfId="0" applyNumberFormat="1" applyFont="1" applyBorder="1" applyAlignment="1">
      <alignment horizontal="center"/>
    </xf>
    <xf numFmtId="0" fontId="7" fillId="0" borderId="1" xfId="0" applyFont="1" applyBorder="1" applyAlignment="1">
      <alignment horizontal="center" vertical="center" wrapText="1"/>
    </xf>
    <xf numFmtId="0" fontId="8" fillId="0" borderId="1" xfId="0" applyFont="1" applyBorder="1" applyAlignment="1">
      <alignment horizont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xf numFmtId="0" fontId="1" fillId="0" borderId="1" xfId="0" applyFont="1" applyBorder="1" applyAlignment="1">
      <alignment horizontal="center"/>
    </xf>
    <xf numFmtId="0" fontId="15" fillId="0" borderId="1" xfId="0" applyFont="1" applyBorder="1" applyAlignment="1">
      <alignment horizontal="center"/>
    </xf>
    <xf numFmtId="0" fontId="7" fillId="0" borderId="1" xfId="0" applyFont="1" applyBorder="1" applyAlignment="1">
      <alignment horizontal="center"/>
    </xf>
    <xf numFmtId="165" fontId="0" fillId="0" borderId="0" xfId="1" applyNumberFormat="1" applyFont="1"/>
    <xf numFmtId="0" fontId="0" fillId="3" borderId="0" xfId="0" applyFill="1"/>
    <xf numFmtId="165" fontId="1" fillId="3" borderId="0" xfId="1" applyNumberFormat="1" applyFont="1" applyFill="1"/>
    <xf numFmtId="165" fontId="11" fillId="0" borderId="0" xfId="1" applyNumberFormat="1" applyFont="1"/>
    <xf numFmtId="0" fontId="11" fillId="0" borderId="0" xfId="0" applyFont="1"/>
    <xf numFmtId="0" fontId="1" fillId="3" borderId="0" xfId="0" applyFont="1" applyFill="1"/>
    <xf numFmtId="0" fontId="8" fillId="2" borderId="1" xfId="0" applyFont="1" applyFill="1" applyBorder="1" applyAlignment="1">
      <alignment horizontal="center" wrapText="1"/>
    </xf>
    <xf numFmtId="0" fontId="8" fillId="2" borderId="1" xfId="0" applyFont="1" applyFill="1" applyBorder="1" applyAlignment="1">
      <alignment horizontal="center" vertical="center"/>
    </xf>
    <xf numFmtId="0" fontId="1" fillId="4" borderId="1" xfId="0" applyFont="1" applyFill="1" applyBorder="1" applyAlignment="1">
      <alignment horizontal="center"/>
    </xf>
    <xf numFmtId="1" fontId="1" fillId="4" borderId="1" xfId="0" applyNumberFormat="1" applyFont="1" applyFill="1" applyBorder="1" applyAlignment="1">
      <alignment horizontal="center"/>
    </xf>
    <xf numFmtId="0" fontId="7" fillId="5" borderId="1" xfId="0" applyFont="1" applyFill="1" applyBorder="1" applyAlignment="1">
      <alignment horizontal="center" wrapText="1"/>
    </xf>
    <xf numFmtId="0" fontId="7" fillId="5" borderId="1" xfId="0" applyFont="1" applyFill="1" applyBorder="1" applyAlignment="1">
      <alignment horizontal="center" vertical="center"/>
    </xf>
    <xf numFmtId="0" fontId="0" fillId="0" borderId="0" xfId="0" applyAlignment="1">
      <alignment horizontal="center"/>
    </xf>
    <xf numFmtId="0" fontId="12" fillId="3" borderId="1" xfId="0" applyFont="1" applyFill="1" applyBorder="1" applyAlignment="1">
      <alignment horizontal="center" vertical="center"/>
    </xf>
    <xf numFmtId="165" fontId="12" fillId="3" borderId="1" xfId="1" applyNumberFormat="1" applyFont="1" applyFill="1" applyBorder="1" applyAlignment="1">
      <alignment horizontal="center" vertical="center"/>
    </xf>
    <xf numFmtId="165" fontId="13" fillId="0" borderId="1" xfId="1" applyNumberFormat="1" applyFont="1" applyBorder="1" applyAlignment="1">
      <alignment horizontal="center" vertical="center"/>
    </xf>
    <xf numFmtId="0" fontId="1" fillId="0" borderId="0" xfId="0" applyFont="1" applyAlignment="1">
      <alignment horizontal="center"/>
    </xf>
    <xf numFmtId="0" fontId="3" fillId="5" borderId="1" xfId="0" applyFont="1" applyFill="1" applyBorder="1" applyAlignment="1">
      <alignment horizontal="center"/>
    </xf>
    <xf numFmtId="1" fontId="3" fillId="5" borderId="1" xfId="0" applyNumberFormat="1" applyFont="1" applyFill="1" applyBorder="1" applyAlignment="1">
      <alignment horizontal="center"/>
    </xf>
    <xf numFmtId="0" fontId="19" fillId="0" borderId="0" xfId="0" applyFont="1"/>
    <xf numFmtId="2" fontId="1" fillId="5" borderId="1" xfId="0" applyNumberFormat="1" applyFont="1" applyFill="1" applyBorder="1" applyAlignment="1">
      <alignment horizontal="center"/>
    </xf>
    <xf numFmtId="2" fontId="1" fillId="0" borderId="1" xfId="0" applyNumberFormat="1" applyFont="1" applyBorder="1" applyAlignment="1">
      <alignment horizontal="center"/>
    </xf>
    <xf numFmtId="14" fontId="0" fillId="0" borderId="0" xfId="0" applyNumberFormat="1"/>
    <xf numFmtId="0" fontId="20" fillId="0" borderId="0" xfId="0" applyFont="1"/>
    <xf numFmtId="2" fontId="1" fillId="0" borderId="1" xfId="0" applyNumberFormat="1" applyFont="1" applyBorder="1"/>
    <xf numFmtId="0" fontId="1" fillId="0" borderId="2" xfId="0" applyFont="1" applyBorder="1"/>
    <xf numFmtId="0" fontId="0" fillId="0" borderId="3" xfId="0" applyBorder="1"/>
    <xf numFmtId="0" fontId="0" fillId="0" borderId="5" xfId="0" applyBorder="1" applyAlignment="1">
      <alignment horizontal="center"/>
    </xf>
    <xf numFmtId="0" fontId="0" fillId="0" borderId="6" xfId="0" applyBorder="1" applyAlignment="1">
      <alignment horizontal="center"/>
    </xf>
    <xf numFmtId="1" fontId="0" fillId="6" borderId="8" xfId="0" applyNumberFormat="1" applyFill="1" applyBorder="1" applyAlignment="1">
      <alignment horizontal="center"/>
    </xf>
    <xf numFmtId="164" fontId="0" fillId="6" borderId="7" xfId="0" applyNumberForma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43" fontId="1" fillId="0" borderId="1" xfId="0" applyNumberFormat="1" applyFont="1" applyBorder="1" applyAlignment="1">
      <alignment horizontal="center" vertical="center"/>
    </xf>
    <xf numFmtId="0" fontId="1" fillId="0" borderId="0" xfId="0" applyFont="1" applyAlignment="1">
      <alignmen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3" fillId="3" borderId="2" xfId="0" applyFont="1" applyFill="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2</xdr:col>
      <xdr:colOff>518782</xdr:colOff>
      <xdr:row>5</xdr:row>
      <xdr:rowOff>95250</xdr:rowOff>
    </xdr:to>
    <xdr:pic>
      <xdr:nvPicPr>
        <xdr:cNvPr id="3" name="Picture 2">
          <a:extLst>
            <a:ext uri="{FF2B5EF4-FFF2-40B4-BE49-F238E27FC236}">
              <a16:creationId xmlns:a16="http://schemas.microsoft.com/office/drawing/2014/main" id="{B2D72149-CBD6-4DB3-8B4E-62B32D5A0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38125"/>
          <a:ext cx="2090407"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465442</xdr:colOff>
      <xdr:row>5</xdr:row>
      <xdr:rowOff>47625</xdr:rowOff>
    </xdr:to>
    <xdr:pic>
      <xdr:nvPicPr>
        <xdr:cNvPr id="2" name="Picture 1">
          <a:extLst>
            <a:ext uri="{FF2B5EF4-FFF2-40B4-BE49-F238E27FC236}">
              <a16:creationId xmlns:a16="http://schemas.microsoft.com/office/drawing/2014/main" id="{493517D9-D766-410D-A3A1-7278C43B0C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82880"/>
          <a:ext cx="2134222"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1</xdr:col>
      <xdr:colOff>2109457</xdr:colOff>
      <xdr:row>6</xdr:row>
      <xdr:rowOff>28575</xdr:rowOff>
    </xdr:to>
    <xdr:pic>
      <xdr:nvPicPr>
        <xdr:cNvPr id="2" name="Picture 1">
          <a:extLst>
            <a:ext uri="{FF2B5EF4-FFF2-40B4-BE49-F238E27FC236}">
              <a16:creationId xmlns:a16="http://schemas.microsoft.com/office/drawing/2014/main" id="{6F3D1306-D7D5-49B9-9911-6132DA38EF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257175"/>
          <a:ext cx="2090407" cy="914400"/>
        </a:xfrm>
        <a:prstGeom prst="rect">
          <a:avLst/>
        </a:prstGeom>
      </xdr:spPr>
    </xdr:pic>
    <xdr:clientData/>
  </xdr:twoCellAnchor>
  <xdr:twoCellAnchor editAs="oneCell">
    <xdr:from>
      <xdr:col>1</xdr:col>
      <xdr:colOff>152400</xdr:colOff>
      <xdr:row>19</xdr:row>
      <xdr:rowOff>132962</xdr:rowOff>
    </xdr:from>
    <xdr:to>
      <xdr:col>1</xdr:col>
      <xdr:colOff>5543550</xdr:colOff>
      <xdr:row>39</xdr:row>
      <xdr:rowOff>120777</xdr:rowOff>
    </xdr:to>
    <xdr:pic>
      <xdr:nvPicPr>
        <xdr:cNvPr id="3" name="Picture 2">
          <a:extLst>
            <a:ext uri="{FF2B5EF4-FFF2-40B4-BE49-F238E27FC236}">
              <a16:creationId xmlns:a16="http://schemas.microsoft.com/office/drawing/2014/main" id="{E3A24C3E-22E9-4CB3-BBBB-979D50214822}"/>
            </a:ext>
          </a:extLst>
        </xdr:cNvPr>
        <xdr:cNvPicPr>
          <a:picLocks noChangeAspect="1"/>
        </xdr:cNvPicPr>
      </xdr:nvPicPr>
      <xdr:blipFill>
        <a:blip xmlns:r="http://schemas.openxmlformats.org/officeDocument/2006/relationships" r:embed="rId2"/>
        <a:stretch>
          <a:fillRect/>
        </a:stretch>
      </xdr:blipFill>
      <xdr:spPr>
        <a:xfrm>
          <a:off x="762000" y="5228837"/>
          <a:ext cx="5391150" cy="37978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BEA4-4B4E-4758-BE0D-3EA0DBD09DA3}">
  <sheetPr>
    <pageSetUpPr fitToPage="1"/>
  </sheetPr>
  <dimension ref="B3:J32"/>
  <sheetViews>
    <sheetView topLeftCell="A19" zoomScaleNormal="100" workbookViewId="0">
      <selection activeCell="C32" sqref="C32"/>
    </sheetView>
  </sheetViews>
  <sheetFormatPr defaultRowHeight="14.4" x14ac:dyDescent="0.3"/>
  <cols>
    <col min="1" max="1" width="3.109375" customWidth="1"/>
    <col min="2" max="2" width="24.109375" customWidth="1"/>
    <col min="3" max="3" width="21" bestFit="1" customWidth="1"/>
    <col min="4" max="4" width="12.6640625" customWidth="1"/>
    <col min="5" max="5" width="13.5546875" customWidth="1"/>
    <col min="6" max="6" width="14.44140625" customWidth="1"/>
    <col min="7" max="9" width="12.6640625" customWidth="1"/>
    <col min="10" max="10" width="3" customWidth="1"/>
    <col min="11" max="11" width="15.33203125" bestFit="1" customWidth="1"/>
    <col min="12" max="12" width="14" customWidth="1"/>
    <col min="13" max="13" width="15.33203125" customWidth="1"/>
  </cols>
  <sheetData>
    <row r="3" spans="2:10" ht="22.8" x14ac:dyDescent="0.4">
      <c r="D3" s="36" t="s">
        <v>42</v>
      </c>
    </row>
    <row r="4" spans="2:10" x14ac:dyDescent="0.3">
      <c r="F4" t="s">
        <v>44</v>
      </c>
      <c r="G4" s="39">
        <f ca="1">TODAY()</f>
        <v>45630</v>
      </c>
    </row>
    <row r="8" spans="2:10" ht="18" x14ac:dyDescent="0.3">
      <c r="B8" s="54" t="s">
        <v>35</v>
      </c>
      <c r="C8" s="55"/>
      <c r="D8" s="56"/>
    </row>
    <row r="10" spans="2:10" ht="18" x14ac:dyDescent="0.35">
      <c r="B10" s="63" t="s">
        <v>62</v>
      </c>
      <c r="C10" s="64"/>
      <c r="D10" s="64"/>
      <c r="E10" s="65"/>
    </row>
    <row r="11" spans="2:10" ht="27.6" x14ac:dyDescent="0.3">
      <c r="B11" s="8" t="s">
        <v>23</v>
      </c>
      <c r="C11" s="8" t="s">
        <v>24</v>
      </c>
      <c r="D11" s="8" t="s">
        <v>6</v>
      </c>
      <c r="E11" s="8" t="s">
        <v>7</v>
      </c>
      <c r="G11" s="1"/>
    </row>
    <row r="12" spans="2:10" ht="15" x14ac:dyDescent="0.3">
      <c r="B12" s="16" t="s">
        <v>25</v>
      </c>
      <c r="C12" s="16" t="s">
        <v>31</v>
      </c>
      <c r="D12" s="33" t="s">
        <v>26</v>
      </c>
      <c r="E12" s="16" t="s">
        <v>26</v>
      </c>
    </row>
    <row r="13" spans="2:10" s="4" customFormat="1" ht="20.7" customHeight="1" x14ac:dyDescent="0.3">
      <c r="B13" s="30">
        <v>5</v>
      </c>
      <c r="C13" s="31">
        <v>240000</v>
      </c>
      <c r="D13" s="32">
        <f>C13/60*B13</f>
        <v>20000</v>
      </c>
      <c r="E13" s="32">
        <f>D13*1.2</f>
        <v>24000</v>
      </c>
    </row>
    <row r="14" spans="2:10" s="4" customFormat="1" x14ac:dyDescent="0.3">
      <c r="B14" s="3"/>
      <c r="C14" s="3"/>
      <c r="D14" s="2"/>
      <c r="E14" s="2"/>
    </row>
    <row r="15" spans="2:10" x14ac:dyDescent="0.3">
      <c r="J15" s="4"/>
    </row>
    <row r="16" spans="2:10" ht="28.95" customHeight="1" x14ac:dyDescent="0.3">
      <c r="B16" s="66" t="s">
        <v>12</v>
      </c>
      <c r="C16" s="66"/>
      <c r="D16" s="67" t="s">
        <v>9</v>
      </c>
      <c r="E16" s="68"/>
      <c r="F16" s="69"/>
      <c r="G16" s="57" t="s">
        <v>45</v>
      </c>
      <c r="H16" s="58"/>
      <c r="I16" s="59"/>
      <c r="J16" s="4"/>
    </row>
    <row r="17" spans="2:10" ht="27.6" x14ac:dyDescent="0.3">
      <c r="B17" s="10" t="s">
        <v>0</v>
      </c>
      <c r="C17" s="10" t="s">
        <v>1</v>
      </c>
      <c r="D17" s="6" t="s">
        <v>3</v>
      </c>
      <c r="E17" s="6" t="s">
        <v>4</v>
      </c>
      <c r="F17" s="6" t="s">
        <v>5</v>
      </c>
      <c r="G17" s="27" t="s">
        <v>38</v>
      </c>
      <c r="H17" s="27" t="s">
        <v>39</v>
      </c>
      <c r="I17" s="28" t="s">
        <v>36</v>
      </c>
      <c r="J17" s="4"/>
    </row>
    <row r="18" spans="2:10" ht="18" x14ac:dyDescent="0.35">
      <c r="B18" s="11" t="s">
        <v>11</v>
      </c>
      <c r="C18" s="11" t="s">
        <v>2</v>
      </c>
      <c r="D18" s="5">
        <v>6300</v>
      </c>
      <c r="E18" s="5">
        <v>5350</v>
      </c>
      <c r="F18" s="5">
        <v>4900</v>
      </c>
      <c r="G18" s="37">
        <f>$D$13/E18</f>
        <v>3.7383177570093458</v>
      </c>
      <c r="H18" s="34">
        <f>ROUNDUP(G18,0)</f>
        <v>4</v>
      </c>
      <c r="I18" s="35">
        <f>ROUNDUP((H18+1)/2,0)</f>
        <v>3</v>
      </c>
      <c r="J18" s="4"/>
    </row>
    <row r="19" spans="2:10" x14ac:dyDescent="0.3">
      <c r="G19" s="60" t="s">
        <v>43</v>
      </c>
      <c r="H19" s="61"/>
      <c r="I19" s="62"/>
      <c r="J19" s="4"/>
    </row>
    <row r="20" spans="2:10" ht="27.6" x14ac:dyDescent="0.3">
      <c r="B20" s="52" t="s">
        <v>61</v>
      </c>
      <c r="C20" s="53"/>
      <c r="D20" s="50">
        <f>(E18/D13)^1.54*50</f>
        <v>6.562187501423268</v>
      </c>
      <c r="E20" s="11" t="s">
        <v>60</v>
      </c>
      <c r="G20" s="23" t="s">
        <v>38</v>
      </c>
      <c r="H20" s="23" t="s">
        <v>39</v>
      </c>
      <c r="I20" s="24" t="s">
        <v>36</v>
      </c>
      <c r="J20" s="4"/>
    </row>
    <row r="21" spans="2:10" x14ac:dyDescent="0.3">
      <c r="G21" s="38">
        <f>$E$13/E18</f>
        <v>4.4859813084112146</v>
      </c>
      <c r="H21" s="25">
        <f>ROUNDUP(G21,0)</f>
        <v>5</v>
      </c>
      <c r="I21" s="26">
        <f>ROUNDUP((H21+1)/2,0)</f>
        <v>3</v>
      </c>
      <c r="J21" s="4"/>
    </row>
    <row r="22" spans="2:10" x14ac:dyDescent="0.3">
      <c r="J22" s="4"/>
    </row>
    <row r="27" spans="2:10" x14ac:dyDescent="0.3">
      <c r="B27" s="13" t="s">
        <v>33</v>
      </c>
    </row>
    <row r="28" spans="2:10" ht="16.2" x14ac:dyDescent="0.3">
      <c r="B28" t="s">
        <v>28</v>
      </c>
      <c r="C28" s="20">
        <v>24000</v>
      </c>
      <c r="D28" t="s">
        <v>21</v>
      </c>
    </row>
    <row r="29" spans="2:10" x14ac:dyDescent="0.3">
      <c r="B29" t="s">
        <v>29</v>
      </c>
      <c r="C29" s="21">
        <v>10</v>
      </c>
      <c r="D29" t="s">
        <v>27</v>
      </c>
    </row>
    <row r="30" spans="2:10" ht="15" x14ac:dyDescent="0.3">
      <c r="B30" s="13" t="s">
        <v>24</v>
      </c>
      <c r="C30" s="19">
        <f>C29*C28</f>
        <v>240000</v>
      </c>
      <c r="D30" s="18" t="s">
        <v>31</v>
      </c>
      <c r="E30" s="18" t="s">
        <v>30</v>
      </c>
      <c r="F30" s="18"/>
    </row>
    <row r="32" spans="2:10" x14ac:dyDescent="0.3">
      <c r="C32">
        <f>60*40</f>
        <v>2400</v>
      </c>
    </row>
  </sheetData>
  <mergeCells count="7">
    <mergeCell ref="B20:C20"/>
    <mergeCell ref="B8:D8"/>
    <mergeCell ref="G16:I16"/>
    <mergeCell ref="G19:I19"/>
    <mergeCell ref="B10:E10"/>
    <mergeCell ref="B16:C16"/>
    <mergeCell ref="D16:F16"/>
  </mergeCells>
  <pageMargins left="0.7" right="0.7" top="0.75" bottom="0.75" header="0.3" footer="0.3"/>
  <pageSetup scale="96"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60FF8-D3C7-46D0-9AFA-6A9178D8111C}">
  <dimension ref="B3:M27"/>
  <sheetViews>
    <sheetView tabSelected="1" topLeftCell="A6" zoomScale="90" zoomScaleNormal="90" workbookViewId="0">
      <selection activeCell="G13" sqref="G13"/>
    </sheetView>
  </sheetViews>
  <sheetFormatPr defaultRowHeight="14.4" x14ac:dyDescent="0.3"/>
  <cols>
    <col min="1" max="1" width="3.109375" customWidth="1"/>
    <col min="2" max="2" width="24.33203125" customWidth="1"/>
    <col min="3" max="3" width="21" bestFit="1" customWidth="1"/>
    <col min="4" max="4" width="12.6640625" customWidth="1"/>
    <col min="5" max="5" width="15.44140625" customWidth="1"/>
    <col min="6" max="6" width="14.44140625" customWidth="1"/>
    <col min="7" max="9" width="12.6640625" customWidth="1"/>
    <col min="10" max="10" width="3" customWidth="1"/>
    <col min="11" max="11" width="15.33203125" bestFit="1" customWidth="1"/>
    <col min="12" max="12" width="14" customWidth="1"/>
    <col min="13" max="13" width="15.33203125" customWidth="1"/>
  </cols>
  <sheetData>
    <row r="3" spans="2:13" ht="22.8" x14ac:dyDescent="0.4">
      <c r="D3" s="36" t="s">
        <v>42</v>
      </c>
    </row>
    <row r="4" spans="2:13" x14ac:dyDescent="0.3">
      <c r="F4" t="s">
        <v>44</v>
      </c>
      <c r="G4" s="39">
        <f ca="1">TODAY()</f>
        <v>45630</v>
      </c>
    </row>
    <row r="8" spans="2:13" ht="18" x14ac:dyDescent="0.3">
      <c r="B8" s="54" t="s">
        <v>35</v>
      </c>
      <c r="C8" s="55"/>
      <c r="D8" s="56"/>
    </row>
    <row r="10" spans="2:13" ht="18" x14ac:dyDescent="0.35">
      <c r="B10" s="63" t="s">
        <v>63</v>
      </c>
      <c r="C10" s="64"/>
      <c r="D10" s="64"/>
      <c r="E10" s="65"/>
    </row>
    <row r="11" spans="2:13" ht="27.6" x14ac:dyDescent="0.3">
      <c r="B11" s="8" t="s">
        <v>10</v>
      </c>
      <c r="C11" s="8" t="s">
        <v>41</v>
      </c>
      <c r="D11" s="8" t="s">
        <v>6</v>
      </c>
      <c r="E11" s="8" t="s">
        <v>7</v>
      </c>
      <c r="G11" s="1"/>
    </row>
    <row r="12" spans="2:13" ht="15" x14ac:dyDescent="0.3">
      <c r="B12" s="9" t="s">
        <v>32</v>
      </c>
      <c r="C12" s="9" t="s">
        <v>8</v>
      </c>
      <c r="D12" s="29" t="s">
        <v>26</v>
      </c>
      <c r="E12" s="9" t="s">
        <v>26</v>
      </c>
    </row>
    <row r="13" spans="2:13" s="4" customFormat="1" ht="20.7" customHeight="1" x14ac:dyDescent="0.3">
      <c r="B13" s="30">
        <v>0.4</v>
      </c>
      <c r="C13" s="31">
        <v>45000</v>
      </c>
      <c r="D13" s="32">
        <f>C13*B13</f>
        <v>18000</v>
      </c>
      <c r="E13" s="32">
        <f>D13*1.2</f>
        <v>21600</v>
      </c>
    </row>
    <row r="14" spans="2:13" s="4" customFormat="1" x14ac:dyDescent="0.3">
      <c r="B14" s="3"/>
      <c r="C14" s="3"/>
      <c r="D14" s="2"/>
      <c r="E14" s="2"/>
    </row>
    <row r="15" spans="2:13" x14ac:dyDescent="0.3">
      <c r="J15" s="4"/>
    </row>
    <row r="16" spans="2:13" ht="28.95" customHeight="1" x14ac:dyDescent="0.3">
      <c r="B16" s="66" t="s">
        <v>12</v>
      </c>
      <c r="C16" s="66"/>
      <c r="D16" s="70" t="s">
        <v>9</v>
      </c>
      <c r="E16" s="70"/>
      <c r="F16" s="70"/>
      <c r="G16" s="57" t="s">
        <v>37</v>
      </c>
      <c r="H16" s="58"/>
      <c r="I16" s="59"/>
      <c r="J16" s="4"/>
      <c r="K16" s="60" t="s">
        <v>40</v>
      </c>
      <c r="L16" s="61"/>
      <c r="M16" s="62"/>
    </row>
    <row r="17" spans="2:13" ht="27.6" x14ac:dyDescent="0.3">
      <c r="B17" s="10" t="s">
        <v>0</v>
      </c>
      <c r="C17" s="10" t="s">
        <v>1</v>
      </c>
      <c r="D17" s="6" t="s">
        <v>3</v>
      </c>
      <c r="E17" s="6" t="s">
        <v>4</v>
      </c>
      <c r="F17" s="6" t="s">
        <v>5</v>
      </c>
      <c r="G17" s="27" t="s">
        <v>38</v>
      </c>
      <c r="H17" s="27" t="s">
        <v>39</v>
      </c>
      <c r="I17" s="28" t="s">
        <v>36</v>
      </c>
      <c r="J17" s="4"/>
      <c r="K17" s="23" t="s">
        <v>38</v>
      </c>
      <c r="L17" s="23" t="s">
        <v>39</v>
      </c>
      <c r="M17" s="24" t="s">
        <v>36</v>
      </c>
    </row>
    <row r="18" spans="2:13" ht="18" x14ac:dyDescent="0.35">
      <c r="B18" s="11" t="s">
        <v>11</v>
      </c>
      <c r="C18" s="11" t="s">
        <v>2</v>
      </c>
      <c r="D18" s="5">
        <v>6300</v>
      </c>
      <c r="E18" s="5">
        <v>5350</v>
      </c>
      <c r="F18" s="5">
        <v>5000</v>
      </c>
      <c r="G18" s="37">
        <f>$D$13/F18</f>
        <v>3.6</v>
      </c>
      <c r="H18" s="34">
        <f>ROUNDUP(G18,0)</f>
        <v>4</v>
      </c>
      <c r="I18" s="35">
        <f>ROUNDUP((H18+1)/2,0)</f>
        <v>3</v>
      </c>
      <c r="J18" s="4"/>
      <c r="K18" s="7">
        <f>$E$13/E18</f>
        <v>4.037383177570093</v>
      </c>
      <c r="L18" s="25">
        <f>ROUNDUP(K18,0)</f>
        <v>5</v>
      </c>
      <c r="M18" s="26">
        <f>ROUNDUP((L18+1)/2,0)</f>
        <v>3</v>
      </c>
    </row>
    <row r="20" spans="2:13" x14ac:dyDescent="0.3">
      <c r="B20" s="12" t="s">
        <v>34</v>
      </c>
    </row>
    <row r="21" spans="2:13" x14ac:dyDescent="0.3">
      <c r="B21" s="11" t="s">
        <v>17</v>
      </c>
      <c r="C21" s="11" t="s">
        <v>18</v>
      </c>
      <c r="D21" s="14" t="s">
        <v>19</v>
      </c>
    </row>
    <row r="22" spans="2:13" x14ac:dyDescent="0.3">
      <c r="B22" s="15">
        <v>100</v>
      </c>
      <c r="C22" s="15">
        <v>100</v>
      </c>
      <c r="D22" s="15">
        <v>26</v>
      </c>
    </row>
    <row r="23" spans="2:13" ht="16.2" x14ac:dyDescent="0.3">
      <c r="B23" t="s">
        <v>14</v>
      </c>
      <c r="C23" s="17">
        <v>40</v>
      </c>
      <c r="D23" t="s">
        <v>21</v>
      </c>
    </row>
    <row r="24" spans="2:13" ht="16.2" x14ac:dyDescent="0.3">
      <c r="B24" t="s">
        <v>13</v>
      </c>
      <c r="C24" s="17">
        <v>40</v>
      </c>
      <c r="D24" t="s">
        <v>21</v>
      </c>
    </row>
    <row r="25" spans="2:13" ht="16.2" x14ac:dyDescent="0.3">
      <c r="B25" t="s">
        <v>15</v>
      </c>
      <c r="C25" s="17">
        <v>80</v>
      </c>
      <c r="D25" t="s">
        <v>21</v>
      </c>
    </row>
    <row r="26" spans="2:13" ht="16.2" x14ac:dyDescent="0.3">
      <c r="B26" t="s">
        <v>16</v>
      </c>
      <c r="C26" s="17">
        <v>128</v>
      </c>
      <c r="D26" t="s">
        <v>21</v>
      </c>
    </row>
    <row r="27" spans="2:13" ht="16.2" x14ac:dyDescent="0.3">
      <c r="B27" s="13" t="s">
        <v>20</v>
      </c>
      <c r="C27" s="19">
        <f>SUM(C23:C26)</f>
        <v>288</v>
      </c>
      <c r="D27" s="22" t="s">
        <v>22</v>
      </c>
      <c r="E27" s="18" t="s">
        <v>30</v>
      </c>
      <c r="F27" s="18"/>
    </row>
  </sheetData>
  <mergeCells count="6">
    <mergeCell ref="B8:D8"/>
    <mergeCell ref="G16:I16"/>
    <mergeCell ref="K16:M16"/>
    <mergeCell ref="B10:E10"/>
    <mergeCell ref="B16:C16"/>
    <mergeCell ref="D16:F16"/>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B309-DCA8-420A-B4DA-36FBC2A4D1E8}">
  <dimension ref="B4:Z19"/>
  <sheetViews>
    <sheetView workbookViewId="0">
      <selection activeCell="F17" sqref="F17"/>
    </sheetView>
  </sheetViews>
  <sheetFormatPr defaultRowHeight="14.4" x14ac:dyDescent="0.3"/>
  <cols>
    <col min="2" max="2" width="108.33203125" customWidth="1"/>
    <col min="23" max="23" width="8" customWidth="1"/>
    <col min="24" max="24" width="15.5546875" bestFit="1" customWidth="1"/>
  </cols>
  <sheetData>
    <row r="4" spans="2:26" x14ac:dyDescent="0.3">
      <c r="X4" s="42" t="s">
        <v>46</v>
      </c>
      <c r="Y4" s="43"/>
      <c r="Z4" s="41">
        <f>1/0.65</f>
        <v>1.5384615384615383</v>
      </c>
    </row>
    <row r="6" spans="2:26" x14ac:dyDescent="0.3">
      <c r="Y6" s="14" t="s">
        <v>48</v>
      </c>
      <c r="Z6" s="14" t="s">
        <v>47</v>
      </c>
    </row>
    <row r="7" spans="2:26" x14ac:dyDescent="0.3">
      <c r="X7" s="71" t="s">
        <v>49</v>
      </c>
      <c r="Y7" s="44">
        <v>50</v>
      </c>
      <c r="Z7" s="45">
        <v>5350</v>
      </c>
    </row>
    <row r="8" spans="2:26" ht="25.8" x14ac:dyDescent="0.5">
      <c r="B8" s="40" t="s">
        <v>56</v>
      </c>
      <c r="X8" s="72"/>
      <c r="Y8" s="48">
        <v>25</v>
      </c>
      <c r="Z8" s="46">
        <f>(Y8/Y7)^0.65*Z7</f>
        <v>3409.4496780790264</v>
      </c>
    </row>
    <row r="9" spans="2:26" x14ac:dyDescent="0.3">
      <c r="X9" s="71" t="s">
        <v>50</v>
      </c>
      <c r="Y9" s="44">
        <v>50</v>
      </c>
      <c r="Z9" s="45">
        <v>7500</v>
      </c>
    </row>
    <row r="10" spans="2:26" ht="28.8" x14ac:dyDescent="0.3">
      <c r="B10" s="4" t="s">
        <v>55</v>
      </c>
      <c r="X10" s="72"/>
      <c r="Y10" s="47">
        <f>Y9/(Z9/Z10)^1.54</f>
        <v>29.719430503139449</v>
      </c>
      <c r="Z10" s="49">
        <v>5350</v>
      </c>
    </row>
    <row r="11" spans="2:26" x14ac:dyDescent="0.3">
      <c r="B11" s="4"/>
    </row>
    <row r="12" spans="2:26" ht="28.8" x14ac:dyDescent="0.3">
      <c r="B12" s="4" t="s">
        <v>57</v>
      </c>
    </row>
    <row r="13" spans="2:26" x14ac:dyDescent="0.3">
      <c r="B13" s="4"/>
    </row>
    <row r="14" spans="2:26" ht="28.8" x14ac:dyDescent="0.3">
      <c r="B14" s="51" t="s">
        <v>51</v>
      </c>
    </row>
    <row r="15" spans="2:26" ht="28.8" x14ac:dyDescent="0.3">
      <c r="B15" s="4" t="s">
        <v>52</v>
      </c>
    </row>
    <row r="16" spans="2:26" x14ac:dyDescent="0.3">
      <c r="B16" s="4" t="s">
        <v>53</v>
      </c>
    </row>
    <row r="17" spans="2:2" ht="28.8" x14ac:dyDescent="0.3">
      <c r="B17" s="4" t="s">
        <v>54</v>
      </c>
    </row>
    <row r="18" spans="2:2" ht="28.8" x14ac:dyDescent="0.3">
      <c r="B18" s="4" t="s">
        <v>58</v>
      </c>
    </row>
    <row r="19" spans="2:2" ht="28.8" x14ac:dyDescent="0.3">
      <c r="B19" s="4" t="s">
        <v>59</v>
      </c>
    </row>
  </sheetData>
  <mergeCells count="2">
    <mergeCell ref="X7:X8"/>
    <mergeCell ref="X9:X10"/>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ACH50 Calc - Eng units</vt:lpstr>
      <vt:lpstr>Enclosure Area - Eng units</vt:lpstr>
      <vt:lpstr>Understanding Sizing Results</vt:lpstr>
      <vt:lpstr>'ACH50 Calc - Eng units'!Print_Area</vt:lpstr>
      <vt:lpstr>'Understanding Sizing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Graber</dc:creator>
  <cp:lastModifiedBy>Bill Graber</cp:lastModifiedBy>
  <cp:lastPrinted>2021-08-19T21:05:32Z</cp:lastPrinted>
  <dcterms:created xsi:type="dcterms:W3CDTF">2019-10-31T13:02:27Z</dcterms:created>
  <dcterms:modified xsi:type="dcterms:W3CDTF">2024-12-04T17:06:00Z</dcterms:modified>
</cp:coreProperties>
</file>